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1 National Share\083 GSIP\People First\People First - Document Library\HR\Time Off Work\Forms\"/>
    </mc:Choice>
  </mc:AlternateContent>
  <xr:revisionPtr revIDLastSave="0" documentId="8_{7B3FC57B-EB96-4B08-A31F-40ACAF341654}" xr6:coauthVersionLast="45" xr6:coauthVersionMax="45" xr10:uidLastSave="{00000000-0000-0000-0000-000000000000}"/>
  <bookViews>
    <workbookView xWindow="-28920" yWindow="-120" windowWidth="29040" windowHeight="15840" activeTab="1" xr2:uid="{00000000-000D-0000-FFFF-FFFF00000000}"/>
  </bookViews>
  <sheets>
    <sheet name="Guidance" sheetId="2" r:id="rId1"/>
    <sheet name="Calculator" sheetId="5" r:id="rId2"/>
    <sheet name="lookups" sheetId="6" state="hidden" r:id="rId3"/>
  </sheets>
  <definedNames>
    <definedName name="bank_hols">lookups!$G$2:$G$3</definedName>
    <definedName name="buy_sell">lookups!$A$17:$A$18</definedName>
    <definedName name="inc_exc">lookups!$A$6:$A$7</definedName>
    <definedName name="number">lookups!$A$1:$A$6</definedName>
    <definedName name="_xlnm.Print_Area" localSheetId="1">Calculator!$A$1:$L$37</definedName>
    <definedName name="years">lookups!$A$1:$A$4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5" l="1"/>
  <c r="J11" i="5" s="1"/>
  <c r="B11" i="5"/>
  <c r="C11" i="5" s="1"/>
  <c r="E11" i="5" s="1"/>
  <c r="C12" i="5"/>
  <c r="E12" i="5" s="1"/>
  <c r="C13" i="5"/>
  <c r="E13" i="5" s="1"/>
  <c r="J14" i="5"/>
  <c r="C14" i="5"/>
  <c r="E14" i="5" s="1"/>
  <c r="K14" i="5" s="1"/>
  <c r="J15" i="5"/>
  <c r="C15" i="5"/>
  <c r="E15" i="5" s="1"/>
  <c r="K15" i="5" s="1"/>
  <c r="J16" i="5"/>
  <c r="C16" i="5"/>
  <c r="E16" i="5" s="1"/>
  <c r="K16" i="5" s="1"/>
  <c r="J17" i="5"/>
  <c r="C17" i="5"/>
  <c r="E17" i="5" s="1"/>
  <c r="K17" i="5" s="1"/>
  <c r="J18" i="5"/>
  <c r="C18" i="5"/>
  <c r="E18" i="5" s="1"/>
  <c r="K18" i="5" s="1"/>
  <c r="M14" i="5"/>
  <c r="M13" i="5"/>
  <c r="J13" i="5" s="1"/>
  <c r="M12" i="5"/>
  <c r="J12" i="5" s="1"/>
  <c r="E3" i="5"/>
  <c r="M15" i="5"/>
  <c r="M16" i="5"/>
  <c r="M17" i="5"/>
  <c r="M18" i="5"/>
  <c r="K13" i="5" l="1"/>
  <c r="K12" i="5"/>
  <c r="K11" i="5"/>
  <c r="K21" i="5" l="1"/>
  <c r="K23" i="5" s="1"/>
</calcChain>
</file>

<file path=xl/sharedStrings.xml><?xml version="1.0" encoding="utf-8"?>
<sst xmlns="http://schemas.openxmlformats.org/spreadsheetml/2006/main" count="76" uniqueCount="75">
  <si>
    <t>Continuous Service</t>
  </si>
  <si>
    <t>Number of hours</t>
  </si>
  <si>
    <t>Number of days</t>
  </si>
  <si>
    <t>Annual Leave (full time equivalent)</t>
  </si>
  <si>
    <t>Guidance</t>
  </si>
  <si>
    <t>Bank holidays (full time equivalent)</t>
  </si>
  <si>
    <t>Name</t>
  </si>
  <si>
    <t>&lt; 5</t>
  </si>
  <si>
    <t>&gt; 10</t>
  </si>
  <si>
    <t>5 - 10</t>
  </si>
  <si>
    <t>exc Bank Hols</t>
  </si>
  <si>
    <t>Full Time Annual Leave Hours</t>
  </si>
  <si>
    <t>Assignment number</t>
  </si>
  <si>
    <t>to</t>
  </si>
  <si>
    <t>End date</t>
  </si>
  <si>
    <t>Leave year</t>
  </si>
  <si>
    <t>Check you are using the calculator for the correct leave year.</t>
  </si>
  <si>
    <t>notes:-</t>
  </si>
  <si>
    <r>
      <t>Start date</t>
    </r>
    <r>
      <rPr>
        <b/>
        <sz val="6"/>
        <color indexed="12"/>
        <rFont val="Tahoma"/>
        <family val="2"/>
      </rPr>
      <t xml:space="preserve"> 1</t>
    </r>
  </si>
  <si>
    <r>
      <t>Leaving date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2</t>
    </r>
  </si>
  <si>
    <r>
      <t xml:space="preserve">Weekly contracted hours </t>
    </r>
    <r>
      <rPr>
        <b/>
        <sz val="6"/>
        <color indexed="12"/>
        <rFont val="Tahoma"/>
        <family val="2"/>
      </rPr>
      <t>4</t>
    </r>
  </si>
  <si>
    <r>
      <t xml:space="preserve">Length of Service </t>
    </r>
    <r>
      <rPr>
        <b/>
        <sz val="6"/>
        <color indexed="12"/>
        <rFont val="Tahoma"/>
        <family val="2"/>
      </rPr>
      <t>5</t>
    </r>
  </si>
  <si>
    <t>If you are unsure about any aspect of annual leave or this calculator then contact HR Direct on 0117 3227700 (27700).</t>
  </si>
  <si>
    <t>Complete the fields in blue at the beginning of the year</t>
  </si>
  <si>
    <t>As changes occur enter them in the fields in green</t>
  </si>
  <si>
    <t>For changes in leave entitlement enter the anniversary of 5 or 10 year service</t>
  </si>
  <si>
    <t>Fields in grey are automatically populated/calculated</t>
  </si>
  <si>
    <t>Annual Leave hours for the period</t>
  </si>
  <si>
    <r>
      <t>Effective date of change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3</t>
    </r>
  </si>
  <si>
    <t>Equivalent calendar days entitlement</t>
  </si>
  <si>
    <r>
      <t>3</t>
    </r>
    <r>
      <rPr>
        <sz val="6"/>
        <rFont val="Tahoma"/>
        <family val="2"/>
      </rPr>
      <t xml:space="preserve">  </t>
    </r>
    <r>
      <rPr>
        <sz val="9"/>
        <rFont val="Arial"/>
        <family val="2"/>
      </rPr>
      <t>Enter date of change in next available green box to re-calculate leave when a change of contracted hours or leave entitlement occurs</t>
    </r>
  </si>
  <si>
    <r>
      <t xml:space="preserve">5  </t>
    </r>
    <r>
      <rPr>
        <sz val="9"/>
        <rFont val="Arial"/>
        <family val="2"/>
      </rPr>
      <t>Pick the range of completed years of service counting for annual leave</t>
    </r>
  </si>
  <si>
    <r>
      <t xml:space="preserve">1 </t>
    </r>
    <r>
      <rPr>
        <b/>
        <sz val="10"/>
        <color indexed="12"/>
        <rFont val="Arial"/>
        <family val="2"/>
      </rPr>
      <t xml:space="preserve"> </t>
    </r>
    <r>
      <rPr>
        <sz val="9"/>
        <rFont val="Arial"/>
        <family val="2"/>
      </rPr>
      <t>Enter start date if you have/your employee has started since the begining of the leave year only</t>
    </r>
  </si>
  <si>
    <r>
      <t xml:space="preserve">2 </t>
    </r>
    <r>
      <rPr>
        <sz val="6"/>
        <rFont val="Tahoma"/>
        <family val="2"/>
      </rPr>
      <t xml:space="preserve"> </t>
    </r>
    <r>
      <rPr>
        <sz val="9"/>
        <rFont val="Arial"/>
        <family val="2"/>
      </rPr>
      <t>Enter the leaving date if you leave/your employee leaves before the end of the leave year to calculate the pro-rata leave entitlement</t>
    </r>
  </si>
  <si>
    <r>
      <t>Total hours +/- at termination</t>
    </r>
    <r>
      <rPr>
        <b/>
        <sz val="6"/>
        <color indexed="12"/>
        <rFont val="Tahoma"/>
        <family val="2"/>
      </rPr>
      <t xml:space="preserve"> 9</t>
    </r>
  </si>
  <si>
    <r>
      <t xml:space="preserve">Total hours annual leave for period </t>
    </r>
    <r>
      <rPr>
        <b/>
        <sz val="6"/>
        <color indexed="12"/>
        <rFont val="Tahoma"/>
        <family val="2"/>
      </rPr>
      <t>7</t>
    </r>
  </si>
  <si>
    <r>
      <t>6</t>
    </r>
    <r>
      <rPr>
        <sz val="9"/>
        <rFont val="Arial"/>
        <family val="2"/>
      </rPr>
      <t xml:space="preserve"> Enter the annual leave brought forward from last year (in hours)</t>
    </r>
  </si>
  <si>
    <r>
      <t xml:space="preserve">7 </t>
    </r>
    <r>
      <rPr>
        <sz val="9"/>
        <rFont val="Arial"/>
        <family val="2"/>
      </rPr>
      <t>This is the total number of hours annual leave due for this leave year or to the date of termination</t>
    </r>
  </si>
  <si>
    <t>Excluding bank holidays</t>
  </si>
  <si>
    <t>Including bank holidays</t>
  </si>
  <si>
    <r>
      <t>8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Enter the number of annual leave hours taken in this leave year up to the date of termination and date of termination at [</t>
    </r>
    <r>
      <rPr>
        <b/>
        <sz val="6"/>
        <color indexed="12"/>
        <rFont val="Tahoma"/>
        <family val="2"/>
      </rPr>
      <t>2</t>
    </r>
    <r>
      <rPr>
        <sz val="9"/>
        <rFont val="Arial"/>
        <family val="2"/>
      </rPr>
      <t>]</t>
    </r>
  </si>
  <si>
    <t>less than 5 years</t>
  </si>
  <si>
    <t>excluding bank holidays less than 5 years</t>
  </si>
  <si>
    <t>excluding bank holidays more than 10 years</t>
  </si>
  <si>
    <t>including bank holidays less than 5 years</t>
  </si>
  <si>
    <t>including bank holidays more than 10 years</t>
  </si>
  <si>
    <t>excluding bank holidays between 5 &amp; 10 yrs</t>
  </si>
  <si>
    <t>including bank holidays between 5 &amp; 10 yrs</t>
  </si>
  <si>
    <t>Days in period</t>
  </si>
  <si>
    <r>
      <t>For leavers</t>
    </r>
    <r>
      <rPr>
        <sz val="10"/>
        <rFont val="Arial"/>
        <family val="2"/>
      </rPr>
      <t xml:space="preserve"> enter annual leave taken/booked at leaving date </t>
    </r>
    <r>
      <rPr>
        <b/>
        <sz val="6"/>
        <color indexed="12"/>
        <rFont val="Arial"/>
        <family val="2"/>
      </rPr>
      <t>8</t>
    </r>
  </si>
  <si>
    <t>2016/2017*</t>
  </si>
  <si>
    <r>
      <t xml:space="preserve">Select </t>
    </r>
    <r>
      <rPr>
        <b/>
        <sz val="10"/>
        <rFont val="Arial"/>
        <family val="2"/>
      </rPr>
      <t xml:space="preserve">                    A/L calculation basis</t>
    </r>
  </si>
  <si>
    <t>For changes in contract hours enter the date of change (as advised to NHSBT Pay Support)</t>
  </si>
  <si>
    <t>If you leave complete the leave taken field and email with the terminaton form to NHSBT Pay Support - terminations</t>
  </si>
  <si>
    <r>
      <t>9</t>
    </r>
    <r>
      <rPr>
        <sz val="10"/>
        <rFont val="Arial"/>
        <family val="2"/>
      </rPr>
      <t xml:space="preserve"> Click the radio button on the termination form &amp; a</t>
    </r>
    <r>
      <rPr>
        <sz val="9"/>
        <rFont val="Arial"/>
        <family val="2"/>
      </rPr>
      <t>ttach this calculator when submitting the termination form to NHSBT Pay Support</t>
    </r>
  </si>
  <si>
    <t>bought (+)</t>
  </si>
  <si>
    <t>sold (-)</t>
  </si>
  <si>
    <t>also note that 2016 is a leap year</t>
  </si>
  <si>
    <r>
      <t>4</t>
    </r>
    <r>
      <rPr>
        <sz val="6"/>
        <color indexed="12"/>
        <rFont val="Tahoma"/>
        <family val="2"/>
      </rPr>
      <t xml:space="preserve"> </t>
    </r>
    <r>
      <rPr>
        <sz val="9"/>
        <rFont val="Tahoma"/>
        <family val="2"/>
      </rPr>
      <t xml:space="preserve"> </t>
    </r>
    <r>
      <rPr>
        <sz val="9"/>
        <rFont val="Arial"/>
        <family val="2"/>
      </rPr>
      <t>Make sure you enter the weekly value of contracted hours where you are/ the employee is on a fortnightly or 4 weekly contract</t>
    </r>
  </si>
  <si>
    <r>
      <t xml:space="preserve">Enter annual leave hours bought </t>
    </r>
    <r>
      <rPr>
        <b/>
        <sz val="10"/>
        <color indexed="12"/>
        <rFont val="Arial"/>
        <family val="2"/>
      </rPr>
      <t>**</t>
    </r>
  </si>
  <si>
    <r>
      <t xml:space="preserve">** </t>
    </r>
    <r>
      <rPr>
        <sz val="9"/>
        <rFont val="Arial"/>
        <family val="2"/>
      </rPr>
      <t>Enter the number of additional hours annual leave bought - this will be adjusted by Pay Support in proportion with the payments actually made</t>
    </r>
  </si>
  <si>
    <t>** difference is due to the way Easter falls in 2018</t>
  </si>
  <si>
    <t>2018/2019**</t>
  </si>
  <si>
    <t>2017/2018**</t>
  </si>
  <si>
    <t>2019/2020</t>
  </si>
  <si>
    <t>2020/2021</t>
  </si>
  <si>
    <t>2021/2022</t>
  </si>
  <si>
    <t>* difference is due to the way Easter fell in 2016</t>
  </si>
  <si>
    <t>Calculator for 2019/2020 leave year only</t>
  </si>
  <si>
    <t>inc Bank Hols (2019/20)</t>
  </si>
  <si>
    <r>
      <t xml:space="preserve">Enter annual leave hours b/forward from 2018/19 </t>
    </r>
    <r>
      <rPr>
        <b/>
        <sz val="6"/>
        <color indexed="12"/>
        <rFont val="Arial"/>
        <family val="2"/>
      </rPr>
      <t>6</t>
    </r>
  </si>
  <si>
    <t>ex</t>
  </si>
  <si>
    <t>inc</t>
  </si>
  <si>
    <t>between 5 &amp; 10 yrs</t>
  </si>
  <si>
    <t>more than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</si>
</sst>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09]d\-mmm\-yy;@"/>
    <numFmt numFmtId="166" formatCode="00000000"/>
    <numFmt numFmtId="167" formatCode="0.00_ ;[Red]\-0.00\ "/>
    <numFmt numFmtId="168" formatCode=";;;"/>
  </numFmts>
  <fonts count="3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Tahoma"/>
      <family val="2"/>
    </font>
    <font>
      <b/>
      <sz val="6"/>
      <color indexed="12"/>
      <name val="Tahoma"/>
      <family val="2"/>
    </font>
    <font>
      <sz val="14"/>
      <color indexed="12"/>
      <name val="Arial"/>
      <family val="2"/>
    </font>
    <font>
      <sz val="6"/>
      <color indexed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0" fillId="24" borderId="0" xfId="0" applyFill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15" fontId="0" fillId="24" borderId="10" xfId="0" applyNumberFormat="1" applyFill="1" applyBorder="1"/>
    <xf numFmtId="2" fontId="3" fillId="24" borderId="1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/>
    <xf numFmtId="2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0" fillId="25" borderId="15" xfId="0" applyNumberFormat="1" applyFill="1" applyBorder="1" applyAlignment="1" applyProtection="1">
      <alignment horizontal="left" wrapText="1"/>
      <protection locked="0"/>
    </xf>
    <xf numFmtId="166" fontId="0" fillId="25" borderId="15" xfId="0" applyNumberFormat="1" applyFill="1" applyBorder="1" applyAlignment="1" applyProtection="1">
      <alignment horizontal="center" wrapText="1"/>
      <protection locked="0"/>
    </xf>
    <xf numFmtId="15" fontId="0" fillId="25" borderId="15" xfId="0" applyNumberFormat="1" applyFill="1" applyBorder="1" applyAlignment="1" applyProtection="1">
      <alignment horizontal="left" wrapText="1"/>
      <protection locked="0"/>
    </xf>
    <xf numFmtId="15" fontId="0" fillId="26" borderId="15" xfId="0" applyNumberFormat="1" applyFill="1" applyBorder="1" applyAlignment="1" applyProtection="1">
      <alignment horizontal="left" wrapText="1"/>
      <protection locked="0"/>
    </xf>
    <xf numFmtId="165" fontId="0" fillId="26" borderId="15" xfId="0" applyNumberFormat="1" applyFill="1" applyBorder="1" applyAlignment="1" applyProtection="1">
      <alignment horizontal="left" wrapText="1"/>
      <protection locked="0"/>
    </xf>
    <xf numFmtId="15" fontId="0" fillId="24" borderId="0" xfId="0" applyNumberFormat="1" applyFill="1" applyAlignment="1" applyProtection="1">
      <alignment wrapText="1"/>
    </xf>
    <xf numFmtId="15" fontId="2" fillId="24" borderId="15" xfId="0" applyNumberFormat="1" applyFont="1" applyFill="1" applyBorder="1" applyAlignment="1" applyProtection="1">
      <alignment horizontal="left" wrapText="1"/>
    </xf>
    <xf numFmtId="1" fontId="6" fillId="24" borderId="0" xfId="0" applyNumberFormat="1" applyFont="1" applyFill="1" applyAlignment="1" applyProtection="1">
      <alignment wrapText="1"/>
    </xf>
    <xf numFmtId="15" fontId="0" fillId="24" borderId="0" xfId="0" applyNumberFormat="1" applyFill="1" applyAlignment="1" applyProtection="1">
      <alignment horizontal="left" wrapText="1"/>
    </xf>
    <xf numFmtId="15" fontId="0" fillId="24" borderId="16" xfId="0" applyNumberFormat="1" applyFill="1" applyBorder="1" applyAlignment="1" applyProtection="1">
      <alignment wrapText="1"/>
    </xf>
    <xf numFmtId="15" fontId="2" fillId="24" borderId="0" xfId="0" applyNumberFormat="1" applyFon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wrapText="1"/>
    </xf>
    <xf numFmtId="15" fontId="6" fillId="24" borderId="0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left" wrapText="1"/>
    </xf>
    <xf numFmtId="1" fontId="0" fillId="24" borderId="0" xfId="0" applyNumberFormat="1" applyFill="1" applyAlignment="1" applyProtection="1">
      <alignment horizontal="left" wrapText="1"/>
    </xf>
    <xf numFmtId="164" fontId="0" fillId="24" borderId="0" xfId="0" applyNumberFormat="1" applyFill="1" applyAlignment="1" applyProtection="1">
      <alignment horizontal="left" wrapText="1"/>
    </xf>
    <xf numFmtId="49" fontId="0" fillId="24" borderId="0" xfId="0" applyNumberFormat="1" applyFill="1" applyAlignment="1" applyProtection="1">
      <alignment wrapText="1"/>
    </xf>
    <xf numFmtId="2" fontId="0" fillId="24" borderId="0" xfId="0" applyNumberFormat="1" applyFill="1" applyAlignment="1" applyProtection="1">
      <alignment horizontal="left" wrapText="1"/>
    </xf>
    <xf numFmtId="164" fontId="2" fillId="24" borderId="15" xfId="0" applyNumberFormat="1" applyFont="1" applyFill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wrapText="1"/>
    </xf>
    <xf numFmtId="2" fontId="2" fillId="24" borderId="15" xfId="0" applyNumberFormat="1" applyFont="1" applyFill="1" applyBorder="1" applyAlignment="1" applyProtection="1">
      <alignment horizontal="left" wrapText="1"/>
    </xf>
    <xf numFmtId="15" fontId="0" fillId="27" borderId="15" xfId="0" applyNumberFormat="1" applyFill="1" applyBorder="1" applyAlignment="1" applyProtection="1">
      <alignment horizontal="left" wrapText="1"/>
    </xf>
    <xf numFmtId="165" fontId="0" fillId="27" borderId="15" xfId="0" applyNumberFormat="1" applyFill="1" applyBorder="1" applyAlignment="1" applyProtection="1">
      <alignment horizontal="left" wrapText="1"/>
    </xf>
    <xf numFmtId="15" fontId="10" fillId="24" borderId="0" xfId="0" applyNumberFormat="1" applyFont="1" applyFill="1" applyAlignment="1" applyProtection="1">
      <alignment horizontal="left"/>
    </xf>
    <xf numFmtId="49" fontId="10" fillId="24" borderId="0" xfId="0" applyNumberFormat="1" applyFont="1" applyFill="1" applyAlignment="1" applyProtection="1">
      <alignment horizontal="left"/>
    </xf>
    <xf numFmtId="2" fontId="0" fillId="27" borderId="15" xfId="0" applyNumberFormat="1" applyFill="1" applyBorder="1" applyAlignment="1" applyProtection="1">
      <alignment horizontal="right" wrapText="1"/>
    </xf>
    <xf numFmtId="2" fontId="7" fillId="28" borderId="15" xfId="0" applyNumberFormat="1" applyFont="1" applyFill="1" applyBorder="1" applyAlignment="1" applyProtection="1">
      <alignment horizontal="right" vertical="center" wrapText="1"/>
    </xf>
    <xf numFmtId="2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15" fontId="16" fillId="24" borderId="0" xfId="0" applyNumberFormat="1" applyFont="1" applyFill="1" applyAlignment="1" applyProtection="1">
      <alignment horizontal="left"/>
    </xf>
    <xf numFmtId="15" fontId="17" fillId="24" borderId="0" xfId="0" applyNumberFormat="1" applyFont="1" applyFill="1" applyAlignment="1" applyProtection="1">
      <alignment horizontal="left" wrapText="1"/>
    </xf>
    <xf numFmtId="15" fontId="0" fillId="0" borderId="15" xfId="0" applyNumberFormat="1" applyFill="1" applyBorder="1" applyAlignment="1" applyProtection="1">
      <alignment horizontal="left" wrapText="1"/>
      <protection locked="0"/>
    </xf>
    <xf numFmtId="2" fontId="0" fillId="24" borderId="0" xfId="0" applyNumberFormat="1" applyFill="1" applyAlignment="1" applyProtection="1">
      <alignment wrapText="1"/>
    </xf>
    <xf numFmtId="0" fontId="0" fillId="0" borderId="0" xfId="0" applyNumberFormat="1"/>
    <xf numFmtId="164" fontId="0" fillId="26" borderId="15" xfId="0" applyNumberFormat="1" applyFill="1" applyBorder="1" applyAlignment="1" applyProtection="1">
      <alignment horizontal="left" wrapText="1"/>
      <protection locked="0"/>
    </xf>
    <xf numFmtId="2" fontId="0" fillId="0" borderId="0" xfId="0" applyNumberFormat="1"/>
    <xf numFmtId="0" fontId="0" fillId="26" borderId="15" xfId="0" applyNumberFormat="1" applyFill="1" applyBorder="1" applyAlignment="1" applyProtection="1">
      <alignment wrapText="1"/>
      <protection locked="0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right" wrapText="1"/>
    </xf>
    <xf numFmtId="168" fontId="0" fillId="24" borderId="0" xfId="0" applyNumberFormat="1" applyFill="1" applyAlignment="1" applyProtection="1">
      <alignment wrapText="1"/>
    </xf>
    <xf numFmtId="15" fontId="2" fillId="24" borderId="17" xfId="0" applyNumberFormat="1" applyFont="1" applyFill="1" applyBorder="1" applyAlignment="1" applyProtection="1">
      <alignment wrapText="1"/>
    </xf>
    <xf numFmtId="2" fontId="3" fillId="27" borderId="15" xfId="0" applyNumberFormat="1" applyFont="1" applyFill="1" applyBorder="1" applyAlignment="1" applyProtection="1">
      <alignment wrapText="1"/>
    </xf>
    <xf numFmtId="15" fontId="20" fillId="24" borderId="15" xfId="0" applyNumberFormat="1" applyFont="1" applyFill="1" applyBorder="1" applyAlignment="1" applyProtection="1">
      <alignment horizontal="left" wrapText="1"/>
    </xf>
    <xf numFmtId="49" fontId="21" fillId="24" borderId="0" xfId="0" applyNumberFormat="1" applyFont="1" applyFill="1" applyAlignment="1" applyProtection="1">
      <alignment horizontal="left"/>
    </xf>
    <xf numFmtId="167" fontId="7" fillId="28" borderId="15" xfId="0" applyNumberFormat="1" applyFont="1" applyFill="1" applyBorder="1" applyAlignment="1" applyProtection="1">
      <alignment vertical="center"/>
    </xf>
    <xf numFmtId="0" fontId="0" fillId="24" borderId="0" xfId="0" applyFill="1" applyAlignment="1">
      <alignment horizontal="left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8" fillId="25" borderId="15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 applyProtection="1">
      <alignment horizontal="center" vertical="center" wrapText="1"/>
    </xf>
    <xf numFmtId="2" fontId="3" fillId="24" borderId="24" xfId="0" applyNumberFormat="1" applyFont="1" applyFill="1" applyBorder="1" applyAlignment="1" applyProtection="1">
      <alignment horizontal="center" vertical="center" wrapText="1"/>
    </xf>
    <xf numFmtId="15" fontId="11" fillId="24" borderId="0" xfId="0" applyNumberFormat="1" applyFont="1" applyFill="1" applyAlignment="1" applyProtection="1">
      <alignment horizontal="center" vertical="center" wrapText="1"/>
    </xf>
    <xf numFmtId="2" fontId="7" fillId="28" borderId="15" xfId="0" applyNumberFormat="1" applyFont="1" applyFill="1" applyBorder="1" applyAlignment="1" applyProtection="1">
      <alignment horizontal="center" vertical="center" wrapText="1"/>
    </xf>
    <xf numFmtId="2" fontId="18" fillId="24" borderId="0" xfId="0" applyNumberFormat="1" applyFont="1" applyFill="1" applyBorder="1" applyAlignment="1" applyProtection="1">
      <alignment horizontal="center" vertical="center" wrapText="1"/>
    </xf>
    <xf numFmtId="1" fontId="5" fillId="24" borderId="0" xfId="0" applyNumberFormat="1" applyFont="1" applyFill="1" applyAlignment="1" applyProtection="1">
      <alignment horizontal="left" vertical="center" wrapText="1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2" fontId="3" fillId="24" borderId="25" xfId="0" applyNumberFormat="1" applyFont="1" applyFill="1" applyBorder="1" applyAlignment="1" applyProtection="1">
      <alignment horizontal="center" vertical="center" wrapText="1"/>
    </xf>
    <xf numFmtId="2" fontId="3" fillId="24" borderId="26" xfId="0" applyNumberFormat="1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workbookViewId="0">
      <selection activeCell="A27" sqref="A27:E27"/>
    </sheetView>
  </sheetViews>
  <sheetFormatPr defaultColWidth="9.1796875" defaultRowHeight="12.5" x14ac:dyDescent="0.25"/>
  <cols>
    <col min="1" max="5" width="17" style="2" customWidth="1"/>
    <col min="6" max="16384" width="9.1796875" style="2"/>
  </cols>
  <sheetData>
    <row r="1" spans="1:5" ht="27.75" customHeight="1" x14ac:dyDescent="0.25">
      <c r="A1" s="66" t="s">
        <v>4</v>
      </c>
      <c r="B1" s="66"/>
      <c r="C1" s="66"/>
      <c r="D1" s="66"/>
      <c r="E1" s="66"/>
    </row>
    <row r="2" spans="1:5" s="3" customFormat="1" ht="12.75" customHeight="1" x14ac:dyDescent="0.25">
      <c r="A2" s="63" t="s">
        <v>16</v>
      </c>
      <c r="B2" s="64"/>
      <c r="C2" s="64"/>
      <c r="D2" s="64"/>
      <c r="E2" s="65"/>
    </row>
    <row r="3" spans="1:5" s="3" customFormat="1" ht="12.75" customHeight="1" x14ac:dyDescent="0.25">
      <c r="A3" s="63" t="s">
        <v>23</v>
      </c>
      <c r="B3" s="64"/>
      <c r="C3" s="64"/>
      <c r="D3" s="64"/>
      <c r="E3" s="65"/>
    </row>
    <row r="4" spans="1:5" s="3" customFormat="1" ht="12.75" customHeight="1" x14ac:dyDescent="0.25">
      <c r="A4" s="63" t="s">
        <v>24</v>
      </c>
      <c r="B4" s="64"/>
      <c r="C4" s="64"/>
      <c r="D4" s="64"/>
      <c r="E4" s="65"/>
    </row>
    <row r="5" spans="1:5" s="3" customFormat="1" ht="12.75" customHeight="1" x14ac:dyDescent="0.25">
      <c r="A5" s="63" t="s">
        <v>25</v>
      </c>
      <c r="B5" s="64"/>
      <c r="C5" s="64"/>
      <c r="D5" s="64"/>
      <c r="E5" s="65"/>
    </row>
    <row r="6" spans="1:5" s="3" customFormat="1" ht="12.75" customHeight="1" x14ac:dyDescent="0.25">
      <c r="A6" s="63" t="s">
        <v>52</v>
      </c>
      <c r="B6" s="64"/>
      <c r="C6" s="64"/>
      <c r="D6" s="64"/>
      <c r="E6" s="65"/>
    </row>
    <row r="7" spans="1:5" s="4" customFormat="1" ht="12.75" customHeight="1" x14ac:dyDescent="0.25">
      <c r="A7" s="63" t="s">
        <v>26</v>
      </c>
      <c r="B7" s="64"/>
      <c r="C7" s="64"/>
      <c r="D7" s="64"/>
      <c r="E7" s="65"/>
    </row>
    <row r="8" spans="1:5" ht="27" customHeight="1" x14ac:dyDescent="0.25">
      <c r="A8" s="63" t="s">
        <v>53</v>
      </c>
      <c r="B8" s="64"/>
      <c r="C8" s="64"/>
      <c r="D8" s="64"/>
      <c r="E8" s="65"/>
    </row>
    <row r="9" spans="1:5" ht="13" thickBot="1" x14ac:dyDescent="0.3"/>
    <row r="10" spans="1:5" ht="27" customHeight="1" thickBot="1" x14ac:dyDescent="0.3">
      <c r="A10" s="67" t="s">
        <v>3</v>
      </c>
      <c r="B10" s="68"/>
      <c r="C10" s="68"/>
      <c r="D10" s="69"/>
    </row>
    <row r="11" spans="1:5" ht="39.5" thickBot="1" x14ac:dyDescent="0.3">
      <c r="A11" s="13" t="s">
        <v>0</v>
      </c>
      <c r="B11" s="14" t="s">
        <v>10</v>
      </c>
      <c r="C11" s="12" t="s">
        <v>69</v>
      </c>
      <c r="D11" s="14" t="s">
        <v>29</v>
      </c>
    </row>
    <row r="12" spans="1:5" ht="13" thickBot="1" x14ac:dyDescent="0.3">
      <c r="A12" s="5" t="s">
        <v>7</v>
      </c>
      <c r="B12" s="6">
        <v>202.5</v>
      </c>
      <c r="C12" s="6">
        <v>262.5</v>
      </c>
      <c r="D12" s="7">
        <v>27</v>
      </c>
    </row>
    <row r="13" spans="1:5" ht="13" thickBot="1" x14ac:dyDescent="0.3">
      <c r="A13" s="8" t="s">
        <v>9</v>
      </c>
      <c r="B13" s="9">
        <v>217.5</v>
      </c>
      <c r="C13" s="6">
        <v>277.5</v>
      </c>
      <c r="D13" s="7">
        <v>29</v>
      </c>
    </row>
    <row r="14" spans="1:5" ht="13" thickBot="1" x14ac:dyDescent="0.3">
      <c r="A14" s="5" t="s">
        <v>8</v>
      </c>
      <c r="B14" s="9">
        <v>247.5</v>
      </c>
      <c r="C14" s="6">
        <v>307.5</v>
      </c>
      <c r="D14" s="7">
        <v>33</v>
      </c>
    </row>
    <row r="15" spans="1:5" ht="13" thickBot="1" x14ac:dyDescent="0.3"/>
    <row r="16" spans="1:5" ht="28.5" customHeight="1" thickBot="1" x14ac:dyDescent="0.3">
      <c r="A16" s="67" t="s">
        <v>5</v>
      </c>
      <c r="B16" s="68"/>
      <c r="C16" s="69"/>
    </row>
    <row r="17" spans="1:5" ht="13.5" thickBot="1" x14ac:dyDescent="0.3">
      <c r="A17" s="14" t="s">
        <v>15</v>
      </c>
      <c r="B17" s="14" t="s">
        <v>1</v>
      </c>
      <c r="C17" s="14" t="s">
        <v>2</v>
      </c>
    </row>
    <row r="18" spans="1:5" ht="24.75" customHeight="1" thickBot="1" x14ac:dyDescent="0.3">
      <c r="A18" s="10" t="s">
        <v>50</v>
      </c>
      <c r="B18" s="11">
        <v>45</v>
      </c>
      <c r="C18" s="11">
        <v>6</v>
      </c>
    </row>
    <row r="19" spans="1:5" ht="24.75" customHeight="1" thickBot="1" x14ac:dyDescent="0.3">
      <c r="A19" s="10" t="s">
        <v>63</v>
      </c>
      <c r="B19" s="11">
        <v>67.5</v>
      </c>
      <c r="C19" s="11">
        <v>9</v>
      </c>
    </row>
    <row r="20" spans="1:5" ht="24.75" customHeight="1" thickBot="1" x14ac:dyDescent="0.3">
      <c r="A20" s="10" t="s">
        <v>62</v>
      </c>
      <c r="B20" s="11">
        <v>52.5</v>
      </c>
      <c r="C20" s="11">
        <v>7</v>
      </c>
    </row>
    <row r="21" spans="1:5" ht="24.75" customHeight="1" thickBot="1" x14ac:dyDescent="0.3">
      <c r="A21" s="10" t="s">
        <v>64</v>
      </c>
      <c r="B21" s="11">
        <v>60</v>
      </c>
      <c r="C21" s="11">
        <v>8</v>
      </c>
    </row>
    <row r="22" spans="1:5" ht="24.75" customHeight="1" thickBot="1" x14ac:dyDescent="0.3">
      <c r="A22" s="10" t="s">
        <v>65</v>
      </c>
      <c r="B22" s="11">
        <v>60</v>
      </c>
      <c r="C22" s="11">
        <v>8</v>
      </c>
    </row>
    <row r="23" spans="1:5" ht="24.75" customHeight="1" thickBot="1" x14ac:dyDescent="0.3">
      <c r="A23" s="10" t="s">
        <v>66</v>
      </c>
      <c r="B23" s="11">
        <v>60</v>
      </c>
      <c r="C23" s="11">
        <v>8</v>
      </c>
    </row>
    <row r="25" spans="1:5" ht="27" customHeight="1" x14ac:dyDescent="0.25">
      <c r="A25" s="62" t="s">
        <v>67</v>
      </c>
      <c r="B25" s="62"/>
      <c r="C25" s="62"/>
      <c r="D25" s="62"/>
      <c r="E25" s="62"/>
    </row>
    <row r="26" spans="1:5" ht="27" customHeight="1" x14ac:dyDescent="0.25">
      <c r="A26" s="62" t="s">
        <v>61</v>
      </c>
      <c r="B26" s="62"/>
      <c r="C26" s="62"/>
      <c r="D26" s="62"/>
      <c r="E26" s="62"/>
    </row>
    <row r="27" spans="1:5" ht="25.5" customHeight="1" x14ac:dyDescent="0.25">
      <c r="A27" s="62" t="s">
        <v>57</v>
      </c>
      <c r="B27" s="62"/>
      <c r="C27" s="62"/>
      <c r="D27" s="62"/>
      <c r="E27" s="62"/>
    </row>
  </sheetData>
  <sheetProtection password="CC0A" sheet="1" objects="1" selectLockedCells="1" selectUnlockedCells="1"/>
  <mergeCells count="13">
    <mergeCell ref="A1:E1"/>
    <mergeCell ref="A2:E2"/>
    <mergeCell ref="A25:E25"/>
    <mergeCell ref="A16:C16"/>
    <mergeCell ref="A10:D10"/>
    <mergeCell ref="A6:E6"/>
    <mergeCell ref="A7:E7"/>
    <mergeCell ref="A8:E8"/>
    <mergeCell ref="A27:E27"/>
    <mergeCell ref="A3:E3"/>
    <mergeCell ref="A4:E4"/>
    <mergeCell ref="A5:E5"/>
    <mergeCell ref="A26:E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tabSelected="1" zoomScaleNormal="100" workbookViewId="0">
      <selection activeCell="I11" sqref="I11"/>
    </sheetView>
  </sheetViews>
  <sheetFormatPr defaultColWidth="9.1796875" defaultRowHeight="12.5" x14ac:dyDescent="0.25"/>
  <cols>
    <col min="1" max="1" width="7.7265625" style="20" customWidth="1"/>
    <col min="2" max="2" width="19.7265625" style="23" customWidth="1"/>
    <col min="3" max="3" width="21.81640625" style="23" customWidth="1"/>
    <col min="4" max="4" width="2.54296875" style="20" customWidth="1"/>
    <col min="5" max="5" width="13" style="23" customWidth="1"/>
    <col min="6" max="6" width="3.26953125" style="23" customWidth="1"/>
    <col min="7" max="7" width="13" style="31" customWidth="1"/>
    <col min="8" max="8" width="2.54296875" style="20" bestFit="1" customWidth="1"/>
    <col min="9" max="9" width="17.1796875" style="32" customWidth="1"/>
    <col min="10" max="11" width="13" style="33" customWidth="1"/>
    <col min="12" max="12" width="9.1796875" style="20"/>
    <col min="13" max="13" width="43.1796875" style="20" customWidth="1"/>
    <col min="14" max="16384" width="9.1796875" style="20"/>
  </cols>
  <sheetData>
    <row r="1" spans="1:13" ht="20.25" customHeight="1" x14ac:dyDescent="0.25">
      <c r="A1" s="72" t="s">
        <v>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 customHeight="1" x14ac:dyDescent="0.3">
      <c r="B2" s="21" t="s">
        <v>6</v>
      </c>
      <c r="C2" s="15"/>
      <c r="E2" s="22"/>
      <c r="F2" s="22"/>
      <c r="G2" s="22"/>
      <c r="H2" s="22"/>
      <c r="I2" s="22"/>
      <c r="J2" s="22"/>
      <c r="K2" s="22"/>
    </row>
    <row r="3" spans="1:13" ht="13" x14ac:dyDescent="0.3">
      <c r="B3" s="21" t="s">
        <v>12</v>
      </c>
      <c r="C3" s="16"/>
      <c r="E3" s="75" t="str">
        <f>IF($C$5="Including bank holidays","You have selected annual leave entitlement including bank holidays - this means you must book a/l time off when you don't work on a bank holiday which would otherwise be a normal working day","Your annual leave entitlement does not include bank holidays - so they will be managed separately from your leave - if necessary discuss how this works in your department with your manager")</f>
        <v>You have selected annual leave entitlement including bank holidays - this means you must book a/l time off when you don't work on a bank holiday which would otherwise be a normal working day</v>
      </c>
      <c r="F3" s="75"/>
      <c r="G3" s="75"/>
      <c r="H3" s="75"/>
      <c r="I3" s="75"/>
      <c r="J3" s="75"/>
      <c r="K3" s="75"/>
    </row>
    <row r="4" spans="1:13" ht="6.75" customHeight="1" x14ac:dyDescent="0.25">
      <c r="E4" s="75"/>
      <c r="F4" s="75"/>
      <c r="G4" s="75"/>
      <c r="H4" s="75"/>
      <c r="I4" s="75"/>
      <c r="J4" s="75"/>
      <c r="K4" s="75"/>
    </row>
    <row r="5" spans="1:13" ht="27" customHeight="1" x14ac:dyDescent="0.3">
      <c r="B5" s="59" t="s">
        <v>51</v>
      </c>
      <c r="C5" s="46" t="s">
        <v>39</v>
      </c>
      <c r="D5" s="24"/>
      <c r="E5" s="75"/>
      <c r="F5" s="75"/>
      <c r="G5" s="75"/>
      <c r="H5" s="75"/>
      <c r="I5" s="75"/>
      <c r="J5" s="75"/>
      <c r="K5" s="75"/>
    </row>
    <row r="6" spans="1:13" ht="6" customHeight="1" x14ac:dyDescent="0.3">
      <c r="B6" s="25"/>
      <c r="C6" s="26"/>
      <c r="D6" s="27"/>
      <c r="E6" s="75"/>
      <c r="F6" s="75"/>
      <c r="G6" s="75"/>
      <c r="H6" s="75"/>
      <c r="I6" s="75"/>
      <c r="J6" s="75"/>
      <c r="K6" s="75"/>
    </row>
    <row r="7" spans="1:13" ht="12.75" customHeight="1" x14ac:dyDescent="0.3">
      <c r="B7" s="21" t="s">
        <v>18</v>
      </c>
      <c r="C7" s="17"/>
      <c r="D7" s="27"/>
      <c r="E7" s="75"/>
      <c r="F7" s="75"/>
      <c r="G7" s="75"/>
      <c r="H7" s="75"/>
      <c r="I7" s="75"/>
      <c r="J7" s="75"/>
      <c r="K7" s="75"/>
    </row>
    <row r="8" spans="1:13" ht="12.75" customHeight="1" x14ac:dyDescent="0.3">
      <c r="B8" s="21" t="s">
        <v>19</v>
      </c>
      <c r="C8" s="18"/>
      <c r="D8" s="27"/>
      <c r="E8" s="55"/>
      <c r="F8" s="55"/>
      <c r="G8" s="28">
        <v>43556</v>
      </c>
      <c r="H8" s="29" t="s">
        <v>13</v>
      </c>
      <c r="I8" s="28">
        <v>43921</v>
      </c>
      <c r="J8" s="30"/>
      <c r="K8" s="30"/>
    </row>
    <row r="9" spans="1:13" ht="6" customHeight="1" x14ac:dyDescent="0.25"/>
    <row r="10" spans="1:13" ht="39" x14ac:dyDescent="0.3">
      <c r="B10" s="21" t="s">
        <v>28</v>
      </c>
      <c r="C10" s="21" t="s">
        <v>14</v>
      </c>
      <c r="D10" s="76"/>
      <c r="E10" s="57" t="s">
        <v>48</v>
      </c>
      <c r="F10" s="52"/>
      <c r="G10" s="34" t="s">
        <v>20</v>
      </c>
      <c r="H10" s="76"/>
      <c r="I10" s="35" t="s">
        <v>21</v>
      </c>
      <c r="J10" s="36" t="s">
        <v>11</v>
      </c>
      <c r="K10" s="36" t="s">
        <v>27</v>
      </c>
    </row>
    <row r="11" spans="1:13" ht="13" x14ac:dyDescent="0.3">
      <c r="B11" s="37">
        <f>IF(C7=0,G8,C7)</f>
        <v>43556</v>
      </c>
      <c r="C11" s="38">
        <f t="shared" ref="C11:C17" si="0">IF(B11=0,0,IF(B12&lt;&gt;0,B12-1,IF($C$8=0,$I$8,$C$8)))</f>
        <v>43921</v>
      </c>
      <c r="D11" s="77"/>
      <c r="E11" s="58">
        <f>C11-B11+1</f>
        <v>366</v>
      </c>
      <c r="F11" s="53"/>
      <c r="G11" s="49"/>
      <c r="H11" s="77"/>
      <c r="I11" s="51"/>
      <c r="J11" s="41">
        <f>IF(I11="",0,VLOOKUP(M11,lookups!$A$10:$B$16,2,FALSE))</f>
        <v>0</v>
      </c>
      <c r="K11" s="41">
        <f t="shared" ref="K11:K18" si="1">IF(G11="",(J11/365*E11),((J11/366*E11)/37.5*G11))</f>
        <v>0</v>
      </c>
      <c r="M11" s="56" t="str">
        <f>$C$5&amp;" "&amp;I11</f>
        <v xml:space="preserve">Including bank holidays </v>
      </c>
    </row>
    <row r="12" spans="1:13" ht="13" x14ac:dyDescent="0.3">
      <c r="B12" s="19"/>
      <c r="C12" s="38">
        <f t="shared" si="0"/>
        <v>0</v>
      </c>
      <c r="D12" s="77"/>
      <c r="E12" s="58">
        <f>IF(C12-B12=0,0,(IF(C12-B12&lt;0,0,(C12-B12+1))))</f>
        <v>0</v>
      </c>
      <c r="F12" s="53"/>
      <c r="G12" s="49"/>
      <c r="H12" s="77"/>
      <c r="I12" s="51"/>
      <c r="J12" s="41">
        <f>IF(I12="",0,VLOOKUP(M12,lookups!$A$10:$B$16,2,FALSE))</f>
        <v>0</v>
      </c>
      <c r="K12" s="41">
        <f t="shared" si="1"/>
        <v>0</v>
      </c>
      <c r="M12" s="56" t="str">
        <f t="shared" ref="M12:M18" si="2">$C$5&amp;" "&amp;I12</f>
        <v xml:space="preserve">Including bank holidays </v>
      </c>
    </row>
    <row r="13" spans="1:13" ht="13" x14ac:dyDescent="0.3">
      <c r="B13" s="19"/>
      <c r="C13" s="38">
        <f t="shared" si="0"/>
        <v>0</v>
      </c>
      <c r="D13" s="77"/>
      <c r="E13" s="58">
        <f t="shared" ref="E13:E18" si="3">IF(C13-B13=0,0,(IF(C13-B13&lt;0,0,(C13-B13+1))))</f>
        <v>0</v>
      </c>
      <c r="F13" s="53"/>
      <c r="G13" s="49"/>
      <c r="H13" s="77"/>
      <c r="I13" s="51"/>
      <c r="J13" s="41">
        <f>IF(I13="",0,VLOOKUP(M13,lookups!$A$10:$B$16,2,FALSE))</f>
        <v>0</v>
      </c>
      <c r="K13" s="41">
        <f t="shared" si="1"/>
        <v>0</v>
      </c>
      <c r="M13" s="56" t="str">
        <f t="shared" si="2"/>
        <v xml:space="preserve">Including bank holidays </v>
      </c>
    </row>
    <row r="14" spans="1:13" ht="13" x14ac:dyDescent="0.3">
      <c r="B14" s="19"/>
      <c r="C14" s="38">
        <f t="shared" si="0"/>
        <v>0</v>
      </c>
      <c r="D14" s="77"/>
      <c r="E14" s="58">
        <f t="shared" si="3"/>
        <v>0</v>
      </c>
      <c r="F14" s="53"/>
      <c r="G14" s="49"/>
      <c r="H14" s="77"/>
      <c r="I14" s="51"/>
      <c r="J14" s="41">
        <f>IF(I14="",0,VLOOKUP(M14,lookups!$A$10:$B$16,2,FALSE))</f>
        <v>0</v>
      </c>
      <c r="K14" s="41">
        <f t="shared" si="1"/>
        <v>0</v>
      </c>
      <c r="M14" s="56" t="str">
        <f t="shared" si="2"/>
        <v xml:space="preserve">Including bank holidays </v>
      </c>
    </row>
    <row r="15" spans="1:13" ht="13" x14ac:dyDescent="0.3">
      <c r="B15" s="19"/>
      <c r="C15" s="38">
        <f t="shared" si="0"/>
        <v>0</v>
      </c>
      <c r="D15" s="77"/>
      <c r="E15" s="58">
        <f t="shared" si="3"/>
        <v>0</v>
      </c>
      <c r="F15" s="53"/>
      <c r="G15" s="49"/>
      <c r="H15" s="77"/>
      <c r="I15" s="51"/>
      <c r="J15" s="41">
        <f>IF(I15="",0,VLOOKUP(M15,lookups!$A$10:$B$16,2,FALSE))</f>
        <v>0</v>
      </c>
      <c r="K15" s="41">
        <f t="shared" si="1"/>
        <v>0</v>
      </c>
      <c r="M15" s="56" t="str">
        <f t="shared" si="2"/>
        <v xml:space="preserve">Including bank holidays </v>
      </c>
    </row>
    <row r="16" spans="1:13" ht="13" x14ac:dyDescent="0.3">
      <c r="B16" s="19"/>
      <c r="C16" s="38">
        <f t="shared" si="0"/>
        <v>0</v>
      </c>
      <c r="D16" s="77"/>
      <c r="E16" s="58">
        <f t="shared" si="3"/>
        <v>0</v>
      </c>
      <c r="F16" s="53"/>
      <c r="G16" s="49"/>
      <c r="H16" s="77"/>
      <c r="I16" s="51"/>
      <c r="J16" s="41">
        <f>IF(I16="",0,VLOOKUP(M16,lookups!$A$10:$B$16,2,FALSE))</f>
        <v>0</v>
      </c>
      <c r="K16" s="41">
        <f t="shared" si="1"/>
        <v>0</v>
      </c>
      <c r="M16" s="56" t="str">
        <f t="shared" si="2"/>
        <v xml:space="preserve">Including bank holidays </v>
      </c>
    </row>
    <row r="17" spans="2:13" ht="13" x14ac:dyDescent="0.3">
      <c r="B17" s="19"/>
      <c r="C17" s="38">
        <f t="shared" si="0"/>
        <v>0</v>
      </c>
      <c r="D17" s="77"/>
      <c r="E17" s="58">
        <f t="shared" si="3"/>
        <v>0</v>
      </c>
      <c r="F17" s="53"/>
      <c r="G17" s="49"/>
      <c r="H17" s="77"/>
      <c r="I17" s="51"/>
      <c r="J17" s="41">
        <f>IF(I17="",0,VLOOKUP(M17,lookups!$A$10:$B$16,2,FALSE))</f>
        <v>0</v>
      </c>
      <c r="K17" s="41">
        <f t="shared" si="1"/>
        <v>0</v>
      </c>
      <c r="M17" s="56" t="str">
        <f t="shared" si="2"/>
        <v xml:space="preserve">Including bank holidays </v>
      </c>
    </row>
    <row r="18" spans="2:13" ht="13" x14ac:dyDescent="0.3">
      <c r="B18" s="19"/>
      <c r="C18" s="38">
        <f>IF(B18=0,0,IF(B21&lt;&gt;0,B21-1,IF($C$8=0,$I$8,$C$8)))</f>
        <v>0</v>
      </c>
      <c r="D18" s="78"/>
      <c r="E18" s="58">
        <f t="shared" si="3"/>
        <v>0</v>
      </c>
      <c r="F18" s="54"/>
      <c r="G18" s="49"/>
      <c r="H18" s="78"/>
      <c r="I18" s="51"/>
      <c r="J18" s="41">
        <f>IF(I18="",0,VLOOKUP(M18,lookups!$A$10:$B$16,2,FALSE))</f>
        <v>0</v>
      </c>
      <c r="K18" s="41">
        <f t="shared" si="1"/>
        <v>0</v>
      </c>
      <c r="M18" s="56" t="str">
        <f t="shared" si="2"/>
        <v xml:space="preserve">Including bank holidays </v>
      </c>
    </row>
    <row r="19" spans="2:13" ht="20.25" customHeight="1" x14ac:dyDescent="0.25">
      <c r="E19" s="79" t="s">
        <v>70</v>
      </c>
      <c r="F19" s="79"/>
      <c r="G19" s="79"/>
      <c r="H19" s="79"/>
      <c r="I19" s="79"/>
      <c r="J19" s="80"/>
      <c r="K19" s="43"/>
    </row>
    <row r="20" spans="2:13" ht="20.25" customHeight="1" x14ac:dyDescent="0.25">
      <c r="E20" s="70" t="s">
        <v>59</v>
      </c>
      <c r="F20" s="70"/>
      <c r="G20" s="70"/>
      <c r="H20" s="70"/>
      <c r="I20" s="70"/>
      <c r="J20" s="71"/>
      <c r="K20" s="43"/>
    </row>
    <row r="21" spans="2:13" ht="20.25" customHeight="1" x14ac:dyDescent="0.25">
      <c r="G21" s="73" t="s">
        <v>35</v>
      </c>
      <c r="H21" s="73"/>
      <c r="I21" s="73"/>
      <c r="J21" s="73"/>
      <c r="K21" s="42">
        <f>ROUNDUP(SUM(K11:K20),2)</f>
        <v>0</v>
      </c>
    </row>
    <row r="22" spans="2:13" ht="20.25" customHeight="1" x14ac:dyDescent="0.25">
      <c r="E22" s="74" t="s">
        <v>49</v>
      </c>
      <c r="F22" s="70"/>
      <c r="G22" s="70"/>
      <c r="H22" s="70"/>
      <c r="I22" s="70"/>
      <c r="J22" s="71"/>
      <c r="K22" s="43"/>
    </row>
    <row r="23" spans="2:13" ht="20.25" customHeight="1" x14ac:dyDescent="0.25">
      <c r="G23" s="73" t="s">
        <v>34</v>
      </c>
      <c r="H23" s="73"/>
      <c r="I23" s="73"/>
      <c r="J23" s="73"/>
      <c r="K23" s="61">
        <f>SUM(K21-K22)</f>
        <v>0</v>
      </c>
    </row>
    <row r="24" spans="2:13" ht="6" customHeight="1" x14ac:dyDescent="0.25"/>
    <row r="25" spans="2:13" ht="12" customHeight="1" x14ac:dyDescent="0.25">
      <c r="B25" s="45" t="s">
        <v>17</v>
      </c>
    </row>
    <row r="26" spans="2:13" ht="12" customHeight="1" x14ac:dyDescent="0.3">
      <c r="B26" s="39" t="s">
        <v>32</v>
      </c>
    </row>
    <row r="27" spans="2:13" ht="12" customHeight="1" x14ac:dyDescent="0.25">
      <c r="B27" s="39" t="s">
        <v>33</v>
      </c>
    </row>
    <row r="28" spans="2:13" ht="12" customHeight="1" x14ac:dyDescent="0.25">
      <c r="B28" s="39" t="s">
        <v>30</v>
      </c>
    </row>
    <row r="29" spans="2:13" ht="12" customHeight="1" x14ac:dyDescent="0.25">
      <c r="B29" s="40" t="s">
        <v>58</v>
      </c>
    </row>
    <row r="30" spans="2:13" ht="12" customHeight="1" x14ac:dyDescent="0.25">
      <c r="B30" s="40" t="s">
        <v>31</v>
      </c>
    </row>
    <row r="31" spans="2:13" ht="12" customHeight="1" x14ac:dyDescent="0.25">
      <c r="B31" s="40" t="s">
        <v>36</v>
      </c>
    </row>
    <row r="32" spans="2:13" ht="12" customHeight="1" x14ac:dyDescent="0.25">
      <c r="B32" s="40" t="s">
        <v>37</v>
      </c>
    </row>
    <row r="33" spans="2:13" ht="12" customHeight="1" x14ac:dyDescent="0.25">
      <c r="B33" s="40" t="s">
        <v>40</v>
      </c>
    </row>
    <row r="34" spans="2:13" ht="12" customHeight="1" x14ac:dyDescent="0.25">
      <c r="B34" s="40" t="s">
        <v>54</v>
      </c>
      <c r="M34" s="47"/>
    </row>
    <row r="35" spans="2:13" ht="12" customHeight="1" x14ac:dyDescent="0.25">
      <c r="B35" s="60" t="s">
        <v>60</v>
      </c>
      <c r="M35" s="47"/>
    </row>
    <row r="36" spans="2:13" ht="6" customHeight="1" x14ac:dyDescent="0.25"/>
    <row r="37" spans="2:13" ht="12" customHeight="1" x14ac:dyDescent="0.25">
      <c r="B37" s="44" t="s">
        <v>22</v>
      </c>
    </row>
  </sheetData>
  <sheetProtection password="CC0A" sheet="1" selectLockedCells="1"/>
  <protectedRanges>
    <protectedRange password="DB57" sqref="B11:B18" name="Range 1"/>
    <protectedRange password="DB57" sqref="C11:C18" name="Range 2"/>
    <protectedRange password="DB57" sqref="G11:G18" name="Range 3"/>
  </protectedRanges>
  <mergeCells count="9">
    <mergeCell ref="E20:J20"/>
    <mergeCell ref="A1:L1"/>
    <mergeCell ref="G23:J23"/>
    <mergeCell ref="E22:J22"/>
    <mergeCell ref="E3:K7"/>
    <mergeCell ref="D10:D18"/>
    <mergeCell ref="G21:J21"/>
    <mergeCell ref="H10:H18"/>
    <mergeCell ref="E19:J19"/>
  </mergeCells>
  <phoneticPr fontId="4" type="noConversion"/>
  <dataValidations xWindow="513" yWindow="140" count="5">
    <dataValidation type="date" allowBlank="1" showInputMessage="1" showErrorMessage="1" sqref="C7:C8" xr:uid="{00000000-0002-0000-0100-000000000000}">
      <formula1>G8</formula1>
      <formula2>I8</formula2>
    </dataValidation>
    <dataValidation type="decimal" operator="lessThanOrEqual" allowBlank="1" showInputMessage="1" showErrorMessage="1" sqref="G11:G18" xr:uid="{00000000-0002-0000-0100-000001000000}">
      <formula1>37.5</formula1>
    </dataValidation>
    <dataValidation type="list" allowBlank="1" showErrorMessage="1" promptTitle="complete years of service" prompt="&lt; 5 - less than 5_x000a__x000a_5-10 - more than 5 but less than 10_x000a__x000a_&gt; 10 - 10 or more" sqref="I11:I18" xr:uid="{00000000-0002-0000-0100-000002000000}">
      <formula1>years</formula1>
    </dataValidation>
    <dataValidation type="list" allowBlank="1" showInputMessage="1" showErrorMessage="1" sqref="C5" xr:uid="{00000000-0002-0000-0100-000003000000}">
      <formula1>bank_hols</formula1>
    </dataValidation>
    <dataValidation type="decimal" allowBlank="1" showInputMessage="1" showErrorMessage="1" errorTitle="cannot be more than 37.5 hours" error="cannot be less than zero or more than 37.5 hours (max 1 week)" sqref="K20" xr:uid="{00000000-0002-0000-0100-000004000000}">
      <formula1>0</formula1>
      <formula2>37.5</formula2>
    </dataValidation>
  </dataValidations>
  <pageMargins left="0.74803149606299213" right="0.74803149606299213" top="0.59055118110236227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activeCell="F19" sqref="F19"/>
    </sheetView>
  </sheetViews>
  <sheetFormatPr defaultRowHeight="12.5" x14ac:dyDescent="0.25"/>
  <cols>
    <col min="1" max="1" width="40.453125" style="48" bestFit="1" customWidth="1"/>
    <col min="2" max="5" width="9.1796875" style="1" customWidth="1"/>
  </cols>
  <sheetData>
    <row r="1" spans="1:7" x14ac:dyDescent="0.25">
      <c r="B1" s="1" t="s">
        <v>71</v>
      </c>
      <c r="C1" s="1" t="s">
        <v>72</v>
      </c>
    </row>
    <row r="2" spans="1:7" x14ac:dyDescent="0.25">
      <c r="A2" s="48" t="s">
        <v>41</v>
      </c>
      <c r="B2" s="50">
        <v>202.5</v>
      </c>
      <c r="C2" s="50">
        <v>270</v>
      </c>
      <c r="G2" t="s">
        <v>39</v>
      </c>
    </row>
    <row r="3" spans="1:7" x14ac:dyDescent="0.25">
      <c r="A3" s="48" t="s">
        <v>73</v>
      </c>
      <c r="B3" s="50">
        <v>217.5</v>
      </c>
      <c r="C3" s="50">
        <v>285</v>
      </c>
      <c r="G3" t="s">
        <v>38</v>
      </c>
    </row>
    <row r="4" spans="1:7" x14ac:dyDescent="0.25">
      <c r="A4" s="48" t="s">
        <v>74</v>
      </c>
      <c r="B4" s="50">
        <v>247.5</v>
      </c>
      <c r="C4" s="50">
        <v>315</v>
      </c>
    </row>
    <row r="10" spans="1:7" x14ac:dyDescent="0.25">
      <c r="A10" s="48" t="s">
        <v>42</v>
      </c>
      <c r="B10" s="50">
        <v>202.5</v>
      </c>
    </row>
    <row r="11" spans="1:7" x14ac:dyDescent="0.25">
      <c r="A11" s="48" t="s">
        <v>46</v>
      </c>
      <c r="B11" s="50">
        <v>217.5</v>
      </c>
      <c r="C11" s="50"/>
    </row>
    <row r="12" spans="1:7" x14ac:dyDescent="0.25">
      <c r="A12" s="48" t="s">
        <v>43</v>
      </c>
      <c r="B12" s="50">
        <v>247.5</v>
      </c>
      <c r="C12" s="50"/>
    </row>
    <row r="13" spans="1:7" x14ac:dyDescent="0.25">
      <c r="A13" s="48" t="s">
        <v>44</v>
      </c>
      <c r="B13" s="50">
        <v>262.5</v>
      </c>
      <c r="C13" s="50"/>
    </row>
    <row r="14" spans="1:7" x14ac:dyDescent="0.25">
      <c r="A14" s="48" t="s">
        <v>47</v>
      </c>
      <c r="B14" s="50">
        <v>277.5</v>
      </c>
    </row>
    <row r="15" spans="1:7" x14ac:dyDescent="0.25">
      <c r="A15" s="48" t="s">
        <v>45</v>
      </c>
      <c r="B15" s="50">
        <v>307.5</v>
      </c>
    </row>
    <row r="16" spans="1:7" x14ac:dyDescent="0.25">
      <c r="B16" s="50"/>
      <c r="E16"/>
    </row>
    <row r="17" spans="1:5" x14ac:dyDescent="0.25">
      <c r="A17" s="48" t="s">
        <v>55</v>
      </c>
      <c r="B17" s="50"/>
      <c r="E17"/>
    </row>
    <row r="18" spans="1:5" x14ac:dyDescent="0.25">
      <c r="A18" s="48" t="s">
        <v>56</v>
      </c>
      <c r="B18" s="50"/>
      <c r="E18"/>
    </row>
  </sheetData>
  <sheetProtection password="CC0A" sheet="1" objects="1" scenarios="1"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Guidance</vt:lpstr>
      <vt:lpstr>Calculator</vt:lpstr>
      <vt:lpstr>lookups</vt:lpstr>
      <vt:lpstr>bank_hols</vt:lpstr>
      <vt:lpstr>buy_sell</vt:lpstr>
      <vt:lpstr>inc_exc</vt:lpstr>
      <vt:lpstr>number</vt:lpstr>
      <vt:lpstr>Calculator!Print_Area</vt:lpstr>
      <vt:lpstr>years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Harp0015</dc:creator>
  <cp:lastModifiedBy>Tucker Ellena</cp:lastModifiedBy>
  <cp:lastPrinted>2015-12-18T12:58:33Z</cp:lastPrinted>
  <dcterms:created xsi:type="dcterms:W3CDTF">2014-10-24T15:56:54Z</dcterms:created>
  <dcterms:modified xsi:type="dcterms:W3CDTF">2020-10-13T15:31:34Z</dcterms:modified>
</cp:coreProperties>
</file>